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30" windowWidth="15180" windowHeight="8580"/>
  </bookViews>
  <sheets>
    <sheet name="Trator pneus" sheetId="1" r:id="rId1"/>
  </sheets>
  <calcPr calcId="145621"/>
</workbook>
</file>

<file path=xl/calcChain.xml><?xml version="1.0" encoding="utf-8"?>
<calcChain xmlns="http://schemas.openxmlformats.org/spreadsheetml/2006/main">
  <c r="E10" i="1" l="1"/>
  <c r="E14" i="1"/>
  <c r="E27" i="1" s="1"/>
  <c r="N14" i="1" s="1"/>
  <c r="E18" i="1"/>
  <c r="E22" i="1"/>
  <c r="E26" i="1"/>
  <c r="J8" i="1"/>
  <c r="J12" i="1"/>
  <c r="J16" i="1"/>
  <c r="J20" i="1"/>
  <c r="J27" i="1" s="1"/>
  <c r="N15" i="1" s="1"/>
  <c r="J25" i="1"/>
  <c r="J26" i="1"/>
  <c r="E36" i="1"/>
  <c r="E40" i="1"/>
  <c r="E53" i="1" s="1"/>
  <c r="N18" i="1" s="1"/>
  <c r="N20" i="1" s="1"/>
  <c r="E44" i="1"/>
  <c r="E48" i="1"/>
  <c r="E52" i="1"/>
  <c r="J33" i="1"/>
  <c r="J37" i="1"/>
  <c r="J39" i="1"/>
  <c r="N19" i="1"/>
  <c r="N16" i="1" l="1"/>
  <c r="N21" i="1" s="1"/>
</calcChain>
</file>

<file path=xl/comments1.xml><?xml version="1.0" encoding="utf-8"?>
<comments xmlns="http://schemas.openxmlformats.org/spreadsheetml/2006/main">
  <authors>
    <author>Sergio Savastano</author>
  </authors>
  <commentList>
    <comment ref="B5" authorId="0">
      <text>
        <r>
          <rPr>
            <sz val="8"/>
            <color indexed="81"/>
            <rFont val="Tahoma"/>
            <family val="2"/>
          </rPr>
          <t>depreciação estimada pelo método linear:
D = (Vi - Vf) / Vu</t>
        </r>
      </text>
    </comment>
    <comment ref="C7" authorId="0">
      <text>
        <r>
          <rPr>
            <b/>
            <sz val="8"/>
            <color indexed="81"/>
            <rFont val="Tahoma"/>
            <family val="2"/>
          </rPr>
          <t>sugestão</t>
        </r>
        <r>
          <rPr>
            <sz val="8"/>
            <color indexed="81"/>
            <rFont val="Tahoma"/>
          </rPr>
          <t>:- o valor de venda pode ser estimado  como sendo 10% do valor de aquisição</t>
        </r>
      </text>
    </comment>
    <comment ref="C8" authorId="0">
      <text>
        <r>
          <rPr>
            <b/>
            <sz val="8"/>
            <color indexed="81"/>
            <rFont val="Tahoma"/>
            <family val="2"/>
          </rPr>
          <t xml:space="preserve">sugestão: </t>
        </r>
        <r>
          <rPr>
            <sz val="8"/>
            <color indexed="81"/>
            <rFont val="Tahoma"/>
            <family val="2"/>
          </rPr>
          <t>consulte a tabela "Uso e vida útil  médios...", ao lado.</t>
        </r>
      </text>
    </comment>
    <comment ref="H8" authorId="0">
      <text>
        <r>
          <rPr>
            <b/>
            <sz val="8"/>
            <color indexed="81"/>
            <rFont val="Tahoma"/>
            <family val="2"/>
          </rPr>
          <t xml:space="preserve">Equações propostas pela ASAE:
</t>
        </r>
        <r>
          <rPr>
            <sz val="8"/>
            <color indexed="81"/>
            <rFont val="Tahoma"/>
            <family val="2"/>
          </rPr>
          <t>P/ tratores com potência na TDP &lt; 200 CV: combust. (L/h) = 0,151 x potência na TDP (CV)
P/ tratores com potência na TDP &gt; 200 CV: combust. (L/h) = 0,164 x potência na TDP (CV)</t>
        </r>
      </text>
    </comment>
    <comment ref="C9" authorId="0">
      <text>
        <r>
          <rPr>
            <b/>
            <sz val="8"/>
            <color indexed="81"/>
            <rFont val="Tahoma"/>
          </rPr>
          <t xml:space="preserve">sugestão: </t>
        </r>
        <r>
          <rPr>
            <sz val="8"/>
            <color indexed="81"/>
            <rFont val="Tahoma"/>
            <family val="2"/>
          </rPr>
          <t>consulte a tabela "Uso e vida útil  médios...", ao lado.</t>
        </r>
      </text>
    </comment>
    <comment ref="H11" authorId="0">
      <text>
        <r>
          <rPr>
            <b/>
            <sz val="8"/>
            <color indexed="81"/>
            <rFont val="Tahoma"/>
          </rPr>
          <t xml:space="preserve">sugestão: </t>
        </r>
        <r>
          <rPr>
            <sz val="8"/>
            <color indexed="81"/>
            <rFont val="Tahoma"/>
            <family val="2"/>
          </rPr>
          <t>15x40 turbo</t>
        </r>
        <r>
          <rPr>
            <sz val="8"/>
            <color indexed="81"/>
            <rFont val="Tahoma"/>
          </rPr>
          <t xml:space="preserve">
</t>
        </r>
      </text>
    </comment>
    <comment ref="H12" authorId="0">
      <text>
        <r>
          <rPr>
            <b/>
            <sz val="8"/>
            <color indexed="81"/>
            <rFont val="Tahoma"/>
            <family val="2"/>
          </rPr>
          <t>equação proposta pela ASAE:</t>
        </r>
        <r>
          <rPr>
            <sz val="8"/>
            <color indexed="81"/>
            <rFont val="Tahoma"/>
            <family val="2"/>
          </rPr>
          <t xml:space="preserve">
L (L/hora) = (0,00043 x potência na TDP) + 0,02169</t>
        </r>
      </text>
    </comment>
    <comment ref="C13" authorId="0">
      <text>
        <r>
          <rPr>
            <b/>
            <sz val="8"/>
            <color indexed="81"/>
            <rFont val="Tahoma"/>
          </rPr>
          <t xml:space="preserve">sugestão - </t>
        </r>
        <r>
          <rPr>
            <sz val="8"/>
            <color indexed="81"/>
            <rFont val="Tahoma"/>
            <family val="2"/>
          </rPr>
          <t>considere a taxa da caderneta de poupança.</t>
        </r>
        <r>
          <rPr>
            <sz val="8"/>
            <color indexed="81"/>
            <rFont val="Tahoma"/>
          </rPr>
          <t xml:space="preserve">
</t>
        </r>
      </text>
    </comment>
    <comment ref="H15" authorId="0">
      <text>
        <r>
          <rPr>
            <b/>
            <sz val="8"/>
            <color indexed="81"/>
            <rFont val="Tahoma"/>
          </rPr>
          <t xml:space="preserve">sugestão: </t>
        </r>
        <r>
          <rPr>
            <sz val="8"/>
            <color indexed="81"/>
            <rFont val="Tahoma"/>
            <family val="2"/>
          </rPr>
          <t>GMA 2</t>
        </r>
        <r>
          <rPr>
            <sz val="8"/>
            <color indexed="81"/>
            <rFont val="Tahoma"/>
          </rPr>
          <t xml:space="preserve">
</t>
        </r>
      </text>
    </comment>
    <comment ref="H16" authorId="0">
      <text>
        <r>
          <rPr>
            <b/>
            <sz val="8"/>
            <color indexed="81"/>
            <rFont val="Tahoma"/>
            <family val="2"/>
          </rPr>
          <t>fator proposto:</t>
        </r>
        <r>
          <rPr>
            <sz val="8"/>
            <color indexed="81"/>
            <rFont val="Tahoma"/>
            <family val="2"/>
          </rPr>
          <t xml:space="preserve">
X (kg/h) = 0,05 kg/h</t>
        </r>
      </text>
    </comment>
    <comment ref="C17" authorId="0">
      <text>
        <r>
          <rPr>
            <b/>
            <sz val="8"/>
            <color indexed="81"/>
            <rFont val="Tahoma"/>
          </rPr>
          <t xml:space="preserve">sugestão: </t>
        </r>
        <r>
          <rPr>
            <sz val="8"/>
            <color indexed="81"/>
            <rFont val="Tahoma"/>
            <family val="2"/>
          </rPr>
          <t>considere 0,5 a 2,0% do valor de aquisição, ao ano.</t>
        </r>
      </text>
    </comment>
    <comment ref="H19" authorId="0">
      <text>
        <r>
          <rPr>
            <b/>
            <sz val="8"/>
            <color indexed="81"/>
            <rFont val="Tahoma"/>
          </rPr>
          <t>sugestão:</t>
        </r>
        <r>
          <rPr>
            <sz val="8"/>
            <color indexed="81"/>
            <rFont val="Tahoma"/>
            <family val="2"/>
          </rPr>
          <t xml:space="preserve"> considerar 100% do valor de aquisição, durante toda a vida útil.</t>
        </r>
      </text>
    </comment>
    <comment ref="C21" authorId="0">
      <text>
        <r>
          <rPr>
            <b/>
            <sz val="8"/>
            <color indexed="81"/>
            <rFont val="Tahoma"/>
          </rPr>
          <t xml:space="preserve">sugestão: </t>
        </r>
        <r>
          <rPr>
            <sz val="8"/>
            <color indexed="81"/>
            <rFont val="Tahoma"/>
            <family val="2"/>
          </rPr>
          <t>varia de 0,75 a 3,00% do valor de aquisição, por ano.</t>
        </r>
      </text>
    </comment>
    <comment ref="H24" authorId="0">
      <text>
        <r>
          <rPr>
            <b/>
            <sz val="8"/>
            <color indexed="81"/>
            <rFont val="Tahoma"/>
          </rPr>
          <t xml:space="preserve">sugestão: </t>
        </r>
        <r>
          <rPr>
            <sz val="8"/>
            <color indexed="81"/>
            <rFont val="Tahoma"/>
            <family val="2"/>
          </rPr>
          <t xml:space="preserve"> 66 a 80% do salário mensal.</t>
        </r>
        <r>
          <rPr>
            <sz val="8"/>
            <color indexed="81"/>
            <rFont val="Tahoma"/>
          </rPr>
          <t xml:space="preserve">
</t>
        </r>
      </text>
    </comment>
    <comment ref="C25" authorId="0">
      <text>
        <r>
          <rPr>
            <b/>
            <sz val="8"/>
            <color indexed="81"/>
            <rFont val="Tahoma"/>
          </rPr>
          <t>sugestão:</t>
        </r>
        <r>
          <rPr>
            <sz val="8"/>
            <color indexed="81"/>
            <rFont val="Tahoma"/>
            <family val="2"/>
          </rPr>
          <t xml:space="preserve"> geralmente, máquinas agrícolas são isentas de impostos.</t>
        </r>
      </text>
    </comment>
    <comment ref="H25" authorId="0">
      <text>
        <r>
          <rPr>
            <b/>
            <sz val="8"/>
            <color indexed="81"/>
            <rFont val="Tahoma"/>
          </rPr>
          <t xml:space="preserve">sugestão: </t>
        </r>
        <r>
          <rPr>
            <sz val="8"/>
            <color indexed="81"/>
            <rFont val="Tahoma"/>
            <family val="2"/>
          </rPr>
          <t>47 semanas/ano x 5 dias/semana x 8 hs/dia = 1.880 horas/ano.</t>
        </r>
      </text>
    </comment>
    <comment ref="B31" authorId="0">
      <text>
        <r>
          <rPr>
            <sz val="8"/>
            <color indexed="81"/>
            <rFont val="Tahoma"/>
            <family val="2"/>
          </rPr>
          <t>depreciação estimada pelo método linear:
D = (Vi - Vf) / Vu</t>
        </r>
      </text>
    </comment>
    <comment ref="H32" authorId="0">
      <text>
        <r>
          <rPr>
            <b/>
            <sz val="8"/>
            <color indexed="81"/>
            <rFont val="Tahoma"/>
          </rPr>
          <t xml:space="preserve">sugestão: </t>
        </r>
        <r>
          <rPr>
            <sz val="8"/>
            <color indexed="81"/>
            <rFont val="Tahoma"/>
            <family val="2"/>
          </rPr>
          <t>graxa 2ª linha</t>
        </r>
      </text>
    </comment>
    <comment ref="C33" authorId="0">
      <text>
        <r>
          <rPr>
            <b/>
            <sz val="8"/>
            <color indexed="81"/>
            <rFont val="Tahoma"/>
            <family val="2"/>
          </rPr>
          <t>sugestão</t>
        </r>
        <r>
          <rPr>
            <sz val="8"/>
            <color indexed="81"/>
            <rFont val="Tahoma"/>
          </rPr>
          <t>:- o valor de venda pode ser estimado  como sendo 10% do valor de aquisição.</t>
        </r>
      </text>
    </comment>
    <comment ref="H33" authorId="0">
      <text>
        <r>
          <rPr>
            <b/>
            <sz val="8"/>
            <color indexed="81"/>
            <rFont val="Tahoma"/>
            <family val="2"/>
          </rPr>
          <t>fator proposto:</t>
        </r>
        <r>
          <rPr>
            <sz val="8"/>
            <color indexed="81"/>
            <rFont val="Tahoma"/>
            <family val="2"/>
          </rPr>
          <t xml:space="preserve">
X (kg/h) = 0,05 kg/h</t>
        </r>
      </text>
    </comment>
    <comment ref="C34" authorId="0">
      <text>
        <r>
          <rPr>
            <b/>
            <sz val="8"/>
            <color indexed="81"/>
            <rFont val="Tahoma"/>
            <family val="2"/>
          </rPr>
          <t>sugestão -</t>
        </r>
        <r>
          <rPr>
            <sz val="8"/>
            <color indexed="81"/>
            <rFont val="Tahoma"/>
          </rPr>
          <t xml:space="preserve"> consulte a tabela "Uso e vida útil  médios...", ao lado.</t>
        </r>
      </text>
    </comment>
    <comment ref="C35" authorId="0">
      <text>
        <r>
          <rPr>
            <b/>
            <sz val="8"/>
            <color indexed="81"/>
            <rFont val="Tahoma"/>
          </rPr>
          <t xml:space="preserve">sugestão: </t>
        </r>
        <r>
          <rPr>
            <sz val="8"/>
            <color indexed="81"/>
            <rFont val="Tahoma"/>
            <family val="2"/>
          </rPr>
          <t>consulte a tabela "Uso e vida útil  médios...", ao lado.</t>
        </r>
      </text>
    </comment>
    <comment ref="H36" authorId="0">
      <text>
        <r>
          <rPr>
            <b/>
            <sz val="8"/>
            <color indexed="81"/>
            <rFont val="Tahoma"/>
          </rPr>
          <t>sugestão:</t>
        </r>
        <r>
          <rPr>
            <sz val="8"/>
            <color indexed="81"/>
            <rFont val="Tahoma"/>
            <family val="2"/>
          </rPr>
          <t xml:space="preserve"> estimar 5% do valor de aquisição, ao ano.</t>
        </r>
      </text>
    </comment>
    <comment ref="C39" authorId="0">
      <text>
        <r>
          <rPr>
            <b/>
            <sz val="8"/>
            <color indexed="81"/>
            <rFont val="Tahoma"/>
          </rPr>
          <t xml:space="preserve">sugestão - </t>
        </r>
        <r>
          <rPr>
            <sz val="8"/>
            <color indexed="81"/>
            <rFont val="Tahoma"/>
            <family val="2"/>
          </rPr>
          <t>considere a taxa da caderneta de poupança.</t>
        </r>
      </text>
    </comment>
    <comment ref="C43" authorId="0">
      <text>
        <r>
          <rPr>
            <b/>
            <sz val="8"/>
            <color indexed="81"/>
            <rFont val="Tahoma"/>
          </rPr>
          <t xml:space="preserve">sugestão: </t>
        </r>
        <r>
          <rPr>
            <sz val="8"/>
            <color indexed="81"/>
            <rFont val="Tahoma"/>
            <family val="2"/>
          </rPr>
          <t>considere 0,5 a 2,0% do valor de aquisição, ao ano.</t>
        </r>
      </text>
    </comment>
    <comment ref="C47" authorId="0">
      <text>
        <r>
          <rPr>
            <b/>
            <sz val="8"/>
            <color indexed="81"/>
            <rFont val="Tahoma"/>
          </rPr>
          <t xml:space="preserve">sugestão: </t>
        </r>
        <r>
          <rPr>
            <sz val="8"/>
            <color indexed="81"/>
            <rFont val="Tahoma"/>
            <family val="2"/>
          </rPr>
          <t>varia de 0,75 a 3,00% do valor de aquisição, ao ano.</t>
        </r>
      </text>
    </comment>
    <comment ref="C51" authorId="0">
      <text>
        <r>
          <rPr>
            <b/>
            <sz val="8"/>
            <color indexed="81"/>
            <rFont val="Tahoma"/>
          </rPr>
          <t>sugestão:</t>
        </r>
        <r>
          <rPr>
            <sz val="8"/>
            <color indexed="81"/>
            <rFont val="Tahoma"/>
            <family val="2"/>
          </rPr>
          <t xml:space="preserve"> geralmente, máquinas agrícolas são isentas de impostos.</t>
        </r>
      </text>
    </comment>
  </commentList>
</comments>
</file>

<file path=xl/sharedStrings.xml><?xml version="1.0" encoding="utf-8"?>
<sst xmlns="http://schemas.openxmlformats.org/spreadsheetml/2006/main" count="194" uniqueCount="94">
  <si>
    <t>potência do motor (CV)</t>
  </si>
  <si>
    <t>=</t>
  </si>
  <si>
    <t>D (R$/hora)</t>
  </si>
  <si>
    <t>J (R$/hora)</t>
  </si>
  <si>
    <t>G (R$/hora)</t>
  </si>
  <si>
    <t>S (R$/hora)</t>
  </si>
  <si>
    <t>I (R$/hora)</t>
  </si>
  <si>
    <t>C (R$/hora)</t>
  </si>
  <si>
    <t>custo do óleo (R$/L)</t>
  </si>
  <si>
    <t>L (R$/hora)</t>
  </si>
  <si>
    <t>custo da graxa (R$/L)</t>
  </si>
  <si>
    <t>X (R$/hora)</t>
  </si>
  <si>
    <t>M (R$/hora)</t>
  </si>
  <si>
    <t>salário mensal do operador (R$/mes)</t>
  </si>
  <si>
    <t>taxa encargos sociais (% do salário)</t>
  </si>
  <si>
    <t>horas trabalhadas/ano (h)</t>
  </si>
  <si>
    <t>MO (R$/hora)</t>
  </si>
  <si>
    <t>custo do diesel (R$/L)</t>
  </si>
  <si>
    <t>horas trabalhadas/ano</t>
  </si>
  <si>
    <t>taxa de juros a.a. (%)</t>
  </si>
  <si>
    <t>índice anual (%)</t>
  </si>
  <si>
    <t>taxa (%)</t>
  </si>
  <si>
    <t>taxa de manutenção (% na vida útil)</t>
  </si>
  <si>
    <t>Custos fixos  (R$/hora)</t>
  </si>
  <si>
    <t>Custos variáveis (R$/hora)</t>
  </si>
  <si>
    <t>valor de aquisição (Vi, R$)</t>
  </si>
  <si>
    <t>valor de venda (Vf, R$)</t>
  </si>
  <si>
    <t>vida útil (Vu, anos)</t>
  </si>
  <si>
    <t>Custos fixos do trator:</t>
  </si>
  <si>
    <t>Custos variáveis do trator:</t>
  </si>
  <si>
    <t>Custos fixos do implemento:</t>
  </si>
  <si>
    <t>Custos variáveis do implemento:</t>
  </si>
  <si>
    <t>custos fixos</t>
  </si>
  <si>
    <t>custos variáveis</t>
  </si>
  <si>
    <t>vida útil
(anos)</t>
  </si>
  <si>
    <t>5-8</t>
  </si>
  <si>
    <t>1.000</t>
  </si>
  <si>
    <t>5.000</t>
  </si>
  <si>
    <t>480</t>
  </si>
  <si>
    <t>7</t>
  </si>
  <si>
    <t>10</t>
  </si>
  <si>
    <t>240</t>
  </si>
  <si>
    <t>600</t>
  </si>
  <si>
    <t>320</t>
  </si>
  <si>
    <t>160</t>
  </si>
  <si>
    <t>trator de pneus ...............................................................................................................</t>
  </si>
  <si>
    <t>trator de esteira ...............................................................................................................</t>
  </si>
  <si>
    <t>arado fixo (3 discos 26' ou 4 discos 28') ...............................................................................................................</t>
  </si>
  <si>
    <t>arrancadora de batata ...............................................................................................................</t>
  </si>
  <si>
    <t>carreta 3-4 t (c/ pneus e freio) ...............................................................................................................</t>
  </si>
  <si>
    <t>carreta-tanque, 2.000 L ...............................................................................................................</t>
  </si>
  <si>
    <t>colhedora de milho (20-30 sc/hora) ...............................................................................................................</t>
  </si>
  <si>
    <t>conj. de pulverização, 600 L, c/ ou s/barra ...............................................................................................................</t>
  </si>
  <si>
    <t>cultivador/adubadora ...............................................................................................................</t>
  </si>
  <si>
    <t>cultivador (9 enxadas) ...............................................................................................................</t>
  </si>
  <si>
    <t>distribuidor de calcário ...............................................................................................................</t>
  </si>
  <si>
    <t>ensiladora ...............................................................................................................</t>
  </si>
  <si>
    <t>escarificador, 7 enxadas ...............................................................................................................</t>
  </si>
  <si>
    <t>grade, aradora ou  niveladora ...............................................................................................................</t>
  </si>
  <si>
    <t>picadora p/ forragem ...............................................................................................................</t>
  </si>
  <si>
    <t>plaina traseira ...............................................................................................................</t>
  </si>
  <si>
    <t>pulverizador c/ tanque 2.000 L ...............................................................................................................</t>
  </si>
  <si>
    <t>roçadora ...............................................................................................................</t>
  </si>
  <si>
    <t>plantadora-adubadora ...............................................................................................................</t>
  </si>
  <si>
    <t>semeadora ...............................................................................................................</t>
  </si>
  <si>
    <t>subsolador ...............................................................................................................</t>
  </si>
  <si>
    <t>sulcador ...............................................................................................................</t>
  </si>
  <si>
    <t>skidder ...............................................................................................................</t>
  </si>
  <si>
    <t>Feller-Buncher ...............................................................................................................</t>
  </si>
  <si>
    <t>Harvester ...............................................................................................................</t>
  </si>
  <si>
    <t>Forwader ...............................................................................................................</t>
  </si>
  <si>
    <t>CUSTO OPERACIONAL TOTAL
(trator + implemento):</t>
  </si>
  <si>
    <t>CUSTO-HORA TOTAL</t>
  </si>
  <si>
    <t>custo-hora do trator</t>
  </si>
  <si>
    <t xml:space="preserve">   trator:</t>
  </si>
  <si>
    <t xml:space="preserve">   implemento:</t>
  </si>
  <si>
    <t>custo-hora do implemento</t>
  </si>
  <si>
    <t>* fontes: Instituto de Eonomia Agrícola e FERNANDES, H.C.</t>
  </si>
  <si>
    <t>ESTIMATIVA DO CUSTO OPERACIONAL DE TRATORES AGRÍCOLAS</t>
  </si>
  <si>
    <t>CUSTO OPERACIONAL - IMPLEMENTO:</t>
  </si>
  <si>
    <t>USO E VIDA ÚTIL MÉDIOS DE MÁQUINAS AGRÍCOLAS *:</t>
  </si>
  <si>
    <t xml:space="preserve">  depreciação (D):</t>
  </si>
  <si>
    <t xml:space="preserve">  juros sobre o capital (J):</t>
  </si>
  <si>
    <t xml:space="preserve">  garagem (G):</t>
  </si>
  <si>
    <t xml:space="preserve">  seguros (S):</t>
  </si>
  <si>
    <t xml:space="preserve">  impostos (I):</t>
  </si>
  <si>
    <t xml:space="preserve">  combustíveis (C):</t>
  </si>
  <si>
    <t xml:space="preserve">  óleo lubrificante (L):</t>
  </si>
  <si>
    <t xml:space="preserve">  graxa (X):</t>
  </si>
  <si>
    <t xml:space="preserve">  manutenção (M):</t>
  </si>
  <si>
    <t xml:space="preserve">  mão de obra (MO):</t>
  </si>
  <si>
    <t>horas/ano</t>
  </si>
  <si>
    <t>CUSTO OPERACIONAL - TRATOR:</t>
  </si>
  <si>
    <r>
      <t>INSTRUÇÕES:</t>
    </r>
    <r>
      <rPr>
        <sz val="10"/>
        <rFont val="Arial"/>
        <family val="2"/>
      </rPr>
      <t xml:space="preserve"> modifique apenas as células cujos números estão em </t>
    </r>
    <r>
      <rPr>
        <b/>
        <sz val="10"/>
        <color indexed="10"/>
        <rFont val="Arial"/>
        <family val="2"/>
      </rPr>
      <t>vermelho</t>
    </r>
    <r>
      <rPr>
        <sz val="10"/>
        <rFont val="Arial"/>
        <family val="2"/>
      </rPr>
      <t xml:space="preserve">, atualizando-as com valores locais. O custo operacional total  ("solução") aparecerá no quadro à direita, e só se aplica para fins de planejamento e administração rural. Os autores não se responsabilizam por alterações introduzidas nos cálculos da planilha. O uso desta ferramenta é gratuito e permite-se a publicação total ou parcial, desde que citada a fonte, com os autores e a instituição.
</t>
    </r>
    <r>
      <rPr>
        <b/>
        <sz val="10"/>
        <rFont val="Arial"/>
        <family val="2"/>
      </rPr>
      <t>Bibliografia consultada</t>
    </r>
    <r>
      <rPr>
        <sz val="10"/>
        <rFont val="Arial"/>
        <family val="2"/>
      </rPr>
      <t xml:space="preserve">: FERNANDES, Haroldo C. "Custos operacionais das máquinas agrícolas", DEA/UFV, Viçosa, apostila da disciplina  ENG 338, s/d.
</t>
    </r>
    <r>
      <rPr>
        <b/>
        <sz val="10"/>
        <rFont val="Arial"/>
        <family val="2"/>
      </rPr>
      <t>Autores da planilha</t>
    </r>
    <r>
      <rPr>
        <sz val="10"/>
        <rFont val="Arial"/>
        <family val="2"/>
      </rPr>
      <t>: Sérgio Savastano (Dextru,  savastano@cati.sp.gov.br) &amp; Márcia Atarassi (Ciagro,  marcia.atarassi@cati.sp.gov.br).</t>
    </r>
    <r>
      <rPr>
        <b/>
        <sz val="10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</si>
</sst>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&quot;R$ &quot;#,##0.00"/>
    <numFmt numFmtId="173" formatCode="0.0%"/>
  </numFmts>
  <fonts count="11" x14ac:knownFonts="1">
    <font>
      <sz val="10"/>
      <name val="Arial"/>
    </font>
    <font>
      <b/>
      <sz val="10"/>
      <name val="Arial"/>
      <family val="2"/>
    </font>
    <font>
      <sz val="8"/>
      <color indexed="81"/>
      <name val="Tahoma"/>
    </font>
    <font>
      <b/>
      <sz val="8"/>
      <color indexed="81"/>
      <name val="Tahoma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</fills>
  <borders count="26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/>
    <xf numFmtId="172" fontId="1" fillId="2" borderId="1" xfId="0" applyNumberFormat="1" applyFont="1" applyFill="1" applyBorder="1"/>
    <xf numFmtId="172" fontId="1" fillId="2" borderId="2" xfId="0" applyNumberFormat="1" applyFont="1" applyFill="1" applyBorder="1"/>
    <xf numFmtId="0" fontId="0" fillId="3" borderId="1" xfId="0" applyFill="1" applyBorder="1"/>
    <xf numFmtId="172" fontId="1" fillId="3" borderId="1" xfId="0" applyNumberFormat="1" applyFont="1" applyFill="1" applyBorder="1"/>
    <xf numFmtId="172" fontId="1" fillId="3" borderId="2" xfId="0" applyNumberFormat="1" applyFont="1" applyFill="1" applyBorder="1"/>
    <xf numFmtId="0" fontId="7" fillId="0" borderId="0" xfId="0" applyFont="1" applyAlignment="1">
      <alignment horizontal="center" vertical="center"/>
    </xf>
    <xf numFmtId="0" fontId="0" fillId="0" borderId="3" xfId="0" applyBorder="1"/>
    <xf numFmtId="0" fontId="1" fillId="0" borderId="0" xfId="0" applyFont="1" applyFill="1" applyBorder="1" applyAlignment="1">
      <alignment horizontal="right" vertical="center"/>
    </xf>
    <xf numFmtId="0" fontId="1" fillId="0" borderId="0" xfId="0" quotePrefix="1" applyFont="1" applyFill="1" applyBorder="1" applyAlignment="1">
      <alignment horizontal="right" vertical="center"/>
    </xf>
    <xf numFmtId="172" fontId="1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0" fontId="0" fillId="0" borderId="0" xfId="0" quotePrefix="1" applyFill="1" applyBorder="1" applyAlignment="1">
      <alignment vertical="center"/>
    </xf>
    <xf numFmtId="172" fontId="1" fillId="3" borderId="4" xfId="0" applyNumberFormat="1" applyFont="1" applyFill="1" applyBorder="1" applyAlignment="1">
      <alignment vertical="center"/>
    </xf>
    <xf numFmtId="172" fontId="1" fillId="2" borderId="4" xfId="0" applyNumberFormat="1" applyFont="1" applyFill="1" applyBorder="1" applyAlignment="1">
      <alignment vertical="center"/>
    </xf>
    <xf numFmtId="0" fontId="1" fillId="0" borderId="0" xfId="0" applyFont="1"/>
    <xf numFmtId="0" fontId="0" fillId="0" borderId="0" xfId="0" applyFill="1"/>
    <xf numFmtId="0" fontId="0" fillId="4" borderId="1" xfId="0" applyFill="1" applyBorder="1"/>
    <xf numFmtId="172" fontId="1" fillId="4" borderId="1" xfId="0" applyNumberFormat="1" applyFont="1" applyFill="1" applyBorder="1"/>
    <xf numFmtId="172" fontId="1" fillId="4" borderId="2" xfId="0" applyNumberFormat="1" applyFont="1" applyFill="1" applyBorder="1"/>
    <xf numFmtId="0" fontId="0" fillId="0" borderId="5" xfId="0" applyBorder="1"/>
    <xf numFmtId="0" fontId="0" fillId="0" borderId="5" xfId="0" applyBorder="1" applyAlignment="1">
      <alignment horizontal="center" vertical="center" wrapText="1"/>
    </xf>
    <xf numFmtId="1" fontId="0" fillId="0" borderId="0" xfId="0" quotePrefix="1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3" xfId="0" quotePrefix="1" applyNumberFormat="1" applyBorder="1" applyAlignment="1">
      <alignment horizontal="center"/>
    </xf>
    <xf numFmtId="0" fontId="6" fillId="0" borderId="0" xfId="0" applyFont="1"/>
    <xf numFmtId="4" fontId="9" fillId="3" borderId="1" xfId="0" applyNumberFormat="1" applyFont="1" applyFill="1" applyBorder="1" applyProtection="1">
      <protection locked="0"/>
    </xf>
    <xf numFmtId="0" fontId="9" fillId="3" borderId="1" xfId="0" applyFont="1" applyFill="1" applyBorder="1" applyProtection="1">
      <protection locked="0"/>
    </xf>
    <xf numFmtId="3" fontId="9" fillId="3" borderId="1" xfId="0" applyNumberFormat="1" applyFont="1" applyFill="1" applyBorder="1" applyProtection="1">
      <protection locked="0"/>
    </xf>
    <xf numFmtId="10" fontId="9" fillId="3" borderId="1" xfId="0" applyNumberFormat="1" applyFont="1" applyFill="1" applyBorder="1" applyProtection="1">
      <protection locked="0"/>
    </xf>
    <xf numFmtId="0" fontId="0" fillId="5" borderId="1" xfId="0" applyFill="1" applyBorder="1"/>
    <xf numFmtId="172" fontId="1" fillId="5" borderId="1" xfId="0" applyNumberFormat="1" applyFont="1" applyFill="1" applyBorder="1"/>
    <xf numFmtId="0" fontId="0" fillId="5" borderId="2" xfId="0" applyFill="1" applyBorder="1"/>
    <xf numFmtId="2" fontId="9" fillId="2" borderId="1" xfId="0" applyNumberFormat="1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173" fontId="9" fillId="2" borderId="1" xfId="0" applyNumberFormat="1" applyFont="1" applyFill="1" applyBorder="1" applyProtection="1">
      <protection locked="0"/>
    </xf>
    <xf numFmtId="4" fontId="9" fillId="2" borderId="1" xfId="0" applyNumberFormat="1" applyFont="1" applyFill="1" applyBorder="1" applyProtection="1">
      <protection locked="0"/>
    </xf>
    <xf numFmtId="3" fontId="9" fillId="2" borderId="1" xfId="0" applyNumberFormat="1" applyFont="1" applyFill="1" applyBorder="1" applyProtection="1">
      <protection locked="0"/>
    </xf>
    <xf numFmtId="4" fontId="9" fillId="4" borderId="1" xfId="0" applyNumberFormat="1" applyFont="1" applyFill="1" applyBorder="1" applyProtection="1">
      <protection locked="0"/>
    </xf>
    <xf numFmtId="0" fontId="9" fillId="4" borderId="1" xfId="0" applyFont="1" applyFill="1" applyBorder="1" applyProtection="1">
      <protection locked="0"/>
    </xf>
    <xf numFmtId="3" fontId="9" fillId="4" borderId="1" xfId="0" applyNumberFormat="1" applyFont="1" applyFill="1" applyBorder="1" applyProtection="1">
      <protection locked="0"/>
    </xf>
    <xf numFmtId="10" fontId="9" fillId="4" borderId="1" xfId="0" applyNumberFormat="1" applyFont="1" applyFill="1" applyBorder="1" applyProtection="1">
      <protection locked="0"/>
    </xf>
    <xf numFmtId="2" fontId="9" fillId="5" borderId="1" xfId="0" applyNumberFormat="1" applyFont="1" applyFill="1" applyBorder="1" applyProtection="1">
      <protection locked="0"/>
    </xf>
    <xf numFmtId="173" fontId="9" fillId="5" borderId="1" xfId="0" applyNumberFormat="1" applyFont="1" applyFill="1" applyBorder="1" applyProtection="1">
      <protection locked="0"/>
    </xf>
    <xf numFmtId="0" fontId="0" fillId="0" borderId="0" xfId="0" applyBorder="1"/>
    <xf numFmtId="1" fontId="0" fillId="0" borderId="0" xfId="0" quotePrefix="1" applyNumberFormat="1" applyBorder="1" applyAlignment="1">
      <alignment horizontal="center"/>
    </xf>
    <xf numFmtId="3" fontId="0" fillId="0" borderId="0" xfId="0" quotePrefix="1" applyNumberFormat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quotePrefix="1" applyNumberFormat="1" applyBorder="1" applyAlignment="1">
      <alignment horizontal="center"/>
    </xf>
    <xf numFmtId="3" fontId="0" fillId="0" borderId="3" xfId="0" quotePrefix="1" applyNumberFormat="1" applyBorder="1" applyAlignment="1">
      <alignment horizontal="center"/>
    </xf>
    <xf numFmtId="0" fontId="1" fillId="3" borderId="0" xfId="0" applyFont="1" applyFill="1" applyBorder="1" applyProtection="1">
      <protection hidden="1"/>
    </xf>
    <xf numFmtId="0" fontId="0" fillId="3" borderId="6" xfId="0" applyFill="1" applyBorder="1" applyProtection="1">
      <protection hidden="1"/>
    </xf>
    <xf numFmtId="0" fontId="0" fillId="3" borderId="0" xfId="0" applyFill="1" applyBorder="1" applyAlignment="1" applyProtection="1">
      <alignment horizontal="right"/>
      <protection hidden="1"/>
    </xf>
    <xf numFmtId="0" fontId="1" fillId="3" borderId="0" xfId="0" quotePrefix="1" applyFont="1" applyFill="1" applyBorder="1" applyAlignment="1" applyProtection="1">
      <alignment horizontal="right"/>
      <protection hidden="1"/>
    </xf>
    <xf numFmtId="0" fontId="1" fillId="3" borderId="0" xfId="0" applyFont="1" applyFill="1" applyBorder="1" applyAlignment="1" applyProtection="1">
      <alignment horizontal="right"/>
      <protection hidden="1"/>
    </xf>
    <xf numFmtId="0" fontId="0" fillId="3" borderId="0" xfId="0" applyFill="1" applyBorder="1" applyProtection="1">
      <protection hidden="1"/>
    </xf>
    <xf numFmtId="0" fontId="1" fillId="3" borderId="6" xfId="0" applyFont="1" applyFill="1" applyBorder="1" applyProtection="1">
      <protection hidden="1"/>
    </xf>
    <xf numFmtId="0" fontId="0" fillId="3" borderId="7" xfId="0" applyFill="1" applyBorder="1" applyProtection="1">
      <protection hidden="1"/>
    </xf>
    <xf numFmtId="0" fontId="1" fillId="3" borderId="8" xfId="0" applyFont="1" applyFill="1" applyBorder="1" applyAlignment="1" applyProtection="1">
      <alignment horizontal="right"/>
      <protection hidden="1"/>
    </xf>
    <xf numFmtId="0" fontId="1" fillId="3" borderId="8" xfId="0" quotePrefix="1" applyFont="1" applyFill="1" applyBorder="1" applyAlignment="1" applyProtection="1">
      <alignment horizontal="right"/>
      <protection hidden="1"/>
    </xf>
    <xf numFmtId="0" fontId="1" fillId="3" borderId="9" xfId="0" quotePrefix="1" applyFont="1" applyFill="1" applyBorder="1" applyAlignment="1" applyProtection="1">
      <alignment horizontal="right" vertical="center"/>
      <protection hidden="1"/>
    </xf>
    <xf numFmtId="0" fontId="1" fillId="2" borderId="6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0" fillId="2" borderId="6" xfId="0" applyFill="1" applyBorder="1" applyAlignment="1" applyProtection="1">
      <alignment horizontal="right"/>
      <protection hidden="1"/>
    </xf>
    <xf numFmtId="0" fontId="0" fillId="2" borderId="0" xfId="0" applyFill="1" applyBorder="1" applyAlignment="1" applyProtection="1">
      <alignment horizontal="right"/>
      <protection hidden="1"/>
    </xf>
    <xf numFmtId="0" fontId="0" fillId="2" borderId="0" xfId="0" quotePrefix="1" applyFill="1" applyBorder="1" applyProtection="1">
      <protection hidden="1"/>
    </xf>
    <xf numFmtId="0" fontId="1" fillId="2" borderId="0" xfId="0" applyFont="1" applyFill="1" applyBorder="1" applyAlignment="1" applyProtection="1">
      <alignment horizontal="right"/>
      <protection hidden="1"/>
    </xf>
    <xf numFmtId="0" fontId="0" fillId="2" borderId="7" xfId="0" applyFill="1" applyBorder="1" applyAlignment="1" applyProtection="1">
      <alignment horizontal="right"/>
      <protection hidden="1"/>
    </xf>
    <xf numFmtId="0" fontId="1" fillId="2" borderId="8" xfId="0" applyFont="1" applyFill="1" applyBorder="1" applyAlignment="1" applyProtection="1">
      <alignment horizontal="right"/>
      <protection hidden="1"/>
    </xf>
    <xf numFmtId="0" fontId="0" fillId="2" borderId="8" xfId="0" quotePrefix="1" applyFill="1" applyBorder="1" applyProtection="1">
      <protection hidden="1"/>
    </xf>
    <xf numFmtId="0" fontId="0" fillId="2" borderId="9" xfId="0" quotePrefix="1" applyFill="1" applyBorder="1" applyAlignment="1" applyProtection="1">
      <alignment vertical="center"/>
      <protection hidden="1"/>
    </xf>
    <xf numFmtId="0" fontId="1" fillId="4" borderId="0" xfId="0" applyFont="1" applyFill="1" applyBorder="1" applyProtection="1">
      <protection hidden="1"/>
    </xf>
    <xf numFmtId="0" fontId="0" fillId="4" borderId="6" xfId="0" applyFill="1" applyBorder="1" applyProtection="1">
      <protection hidden="1"/>
    </xf>
    <xf numFmtId="0" fontId="0" fillId="4" borderId="0" xfId="0" applyFill="1" applyBorder="1" applyAlignment="1" applyProtection="1">
      <alignment horizontal="right"/>
      <protection hidden="1"/>
    </xf>
    <xf numFmtId="0" fontId="1" fillId="4" borderId="0" xfId="0" quotePrefix="1" applyFont="1" applyFill="1" applyBorder="1" applyAlignment="1" applyProtection="1">
      <alignment horizontal="right"/>
      <protection hidden="1"/>
    </xf>
    <xf numFmtId="0" fontId="1" fillId="4" borderId="0" xfId="0" applyFont="1" applyFill="1" applyBorder="1" applyAlignment="1" applyProtection="1">
      <alignment horizontal="right"/>
      <protection hidden="1"/>
    </xf>
    <xf numFmtId="0" fontId="0" fillId="4" borderId="0" xfId="0" applyFill="1" applyBorder="1" applyProtection="1">
      <protection hidden="1"/>
    </xf>
    <xf numFmtId="0" fontId="1" fillId="4" borderId="6" xfId="0" applyFont="1" applyFill="1" applyBorder="1" applyProtection="1">
      <protection hidden="1"/>
    </xf>
    <xf numFmtId="0" fontId="0" fillId="4" borderId="7" xfId="0" applyFill="1" applyBorder="1" applyProtection="1">
      <protection hidden="1"/>
    </xf>
    <xf numFmtId="0" fontId="1" fillId="4" borderId="8" xfId="0" applyFont="1" applyFill="1" applyBorder="1" applyAlignment="1" applyProtection="1">
      <alignment horizontal="right"/>
      <protection hidden="1"/>
    </xf>
    <xf numFmtId="0" fontId="1" fillId="4" borderId="8" xfId="0" quotePrefix="1" applyFont="1" applyFill="1" applyBorder="1" applyAlignment="1" applyProtection="1">
      <alignment horizontal="right"/>
      <protection hidden="1"/>
    </xf>
    <xf numFmtId="0" fontId="1" fillId="5" borderId="6" xfId="0" applyFont="1" applyFill="1" applyBorder="1" applyProtection="1">
      <protection hidden="1"/>
    </xf>
    <xf numFmtId="0" fontId="0" fillId="5" borderId="0" xfId="0" applyFill="1" applyBorder="1" applyProtection="1">
      <protection hidden="1"/>
    </xf>
    <xf numFmtId="0" fontId="0" fillId="5" borderId="6" xfId="0" applyFill="1" applyBorder="1" applyAlignment="1" applyProtection="1">
      <alignment horizontal="right"/>
      <protection hidden="1"/>
    </xf>
    <xf numFmtId="0" fontId="0" fillId="5" borderId="0" xfId="0" applyFill="1" applyBorder="1" applyAlignment="1" applyProtection="1">
      <alignment horizontal="right"/>
      <protection hidden="1"/>
    </xf>
    <xf numFmtId="0" fontId="0" fillId="5" borderId="0" xfId="0" quotePrefix="1" applyFill="1" applyBorder="1" applyProtection="1">
      <protection hidden="1"/>
    </xf>
    <xf numFmtId="0" fontId="1" fillId="5" borderId="0" xfId="0" applyFont="1" applyFill="1" applyBorder="1" applyAlignment="1" applyProtection="1">
      <alignment horizontal="right"/>
      <protection hidden="1"/>
    </xf>
    <xf numFmtId="0" fontId="0" fillId="5" borderId="6" xfId="0" applyFill="1" applyBorder="1" applyProtection="1">
      <protection hidden="1"/>
    </xf>
    <xf numFmtId="0" fontId="1" fillId="6" borderId="6" xfId="0" applyFont="1" applyFill="1" applyBorder="1" applyProtection="1">
      <protection hidden="1"/>
    </xf>
    <xf numFmtId="0" fontId="0" fillId="6" borderId="0" xfId="0" applyFill="1" applyBorder="1" applyProtection="1">
      <protection hidden="1"/>
    </xf>
    <xf numFmtId="0" fontId="0" fillId="6" borderId="6" xfId="0" applyFill="1" applyBorder="1" applyAlignment="1" applyProtection="1">
      <alignment horizontal="right"/>
      <protection hidden="1"/>
    </xf>
    <xf numFmtId="0" fontId="0" fillId="6" borderId="0" xfId="0" quotePrefix="1" applyFill="1" applyBorder="1" applyAlignment="1" applyProtection="1">
      <alignment horizontal="center"/>
      <protection hidden="1"/>
    </xf>
    <xf numFmtId="0" fontId="1" fillId="0" borderId="0" xfId="0" applyFont="1" applyAlignment="1">
      <alignment vertical="top" wrapText="1"/>
    </xf>
    <xf numFmtId="0" fontId="1" fillId="3" borderId="23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172" fontId="6" fillId="0" borderId="3" xfId="0" applyNumberFormat="1" applyFont="1" applyBorder="1"/>
    <xf numFmtId="172" fontId="6" fillId="0" borderId="22" xfId="0" applyNumberFormat="1" applyFont="1" applyBorder="1"/>
    <xf numFmtId="172" fontId="8" fillId="6" borderId="0" xfId="0" applyNumberFormat="1" applyFont="1" applyFill="1" applyBorder="1" applyAlignment="1">
      <alignment horizontal="right" vertical="center"/>
    </xf>
    <xf numFmtId="172" fontId="8" fillId="6" borderId="1" xfId="0" applyNumberFormat="1" applyFont="1" applyFill="1" applyBorder="1" applyAlignment="1">
      <alignment horizontal="right" vertical="center"/>
    </xf>
    <xf numFmtId="172" fontId="8" fillId="6" borderId="13" xfId="0" applyNumberFormat="1" applyFont="1" applyFill="1" applyBorder="1" applyAlignment="1">
      <alignment horizontal="right" vertical="center"/>
    </xf>
    <xf numFmtId="172" fontId="8" fillId="6" borderId="15" xfId="0" applyNumberFormat="1" applyFont="1" applyFill="1" applyBorder="1" applyAlignment="1">
      <alignment horizontal="right" vertical="center"/>
    </xf>
    <xf numFmtId="172" fontId="0" fillId="3" borderId="1" xfId="0" applyNumberFormat="1" applyFill="1" applyBorder="1" applyAlignment="1">
      <alignment horizontal="right"/>
    </xf>
    <xf numFmtId="0" fontId="1" fillId="4" borderId="10" xfId="0" applyFont="1" applyFill="1" applyBorder="1" applyAlignment="1" applyProtection="1">
      <alignment horizontal="right" vertical="center"/>
      <protection hidden="1"/>
    </xf>
    <xf numFmtId="0" fontId="1" fillId="4" borderId="11" xfId="0" applyFont="1" applyFill="1" applyBorder="1" applyAlignment="1" applyProtection="1">
      <alignment horizontal="right" vertical="center"/>
      <protection hidden="1"/>
    </xf>
    <xf numFmtId="0" fontId="1" fillId="4" borderId="12" xfId="0" applyFont="1" applyFill="1" applyBorder="1" applyAlignment="1" applyProtection="1">
      <alignment horizontal="right" vertical="center"/>
      <protection hidden="1"/>
    </xf>
    <xf numFmtId="0" fontId="1" fillId="4" borderId="13" xfId="0" applyFont="1" applyFill="1" applyBorder="1" applyAlignment="1" applyProtection="1">
      <alignment horizontal="right" vertical="center"/>
      <protection hidden="1"/>
    </xf>
    <xf numFmtId="0" fontId="1" fillId="4" borderId="11" xfId="0" quotePrefix="1" applyFont="1" applyFill="1" applyBorder="1" applyAlignment="1" applyProtection="1">
      <alignment horizontal="right" vertical="center"/>
      <protection hidden="1"/>
    </xf>
    <xf numFmtId="0" fontId="1" fillId="4" borderId="13" xfId="0" quotePrefix="1" applyFont="1" applyFill="1" applyBorder="1" applyAlignment="1" applyProtection="1">
      <alignment horizontal="right" vertical="center"/>
      <protection hidden="1"/>
    </xf>
    <xf numFmtId="172" fontId="1" fillId="4" borderId="14" xfId="0" applyNumberFormat="1" applyFont="1" applyFill="1" applyBorder="1" applyAlignment="1">
      <alignment vertical="center"/>
    </xf>
    <xf numFmtId="172" fontId="1" fillId="4" borderId="15" xfId="0" applyNumberFormat="1" applyFont="1" applyFill="1" applyBorder="1" applyAlignment="1">
      <alignment vertical="center"/>
    </xf>
    <xf numFmtId="0" fontId="8" fillId="6" borderId="16" xfId="0" applyFont="1" applyFill="1" applyBorder="1" applyAlignment="1" applyProtection="1">
      <alignment horizontal="right" vertical="center"/>
      <protection hidden="1"/>
    </xf>
    <xf numFmtId="0" fontId="8" fillId="6" borderId="12" xfId="0" applyFont="1" applyFill="1" applyBorder="1" applyAlignment="1" applyProtection="1">
      <alignment horizontal="right" vertical="center"/>
      <protection hidden="1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horizontal="center" vertical="center"/>
    </xf>
    <xf numFmtId="0" fontId="1" fillId="3" borderId="18" xfId="0" applyFont="1" applyFill="1" applyBorder="1" applyAlignment="1" applyProtection="1">
      <alignment horizontal="right" vertical="center"/>
      <protection hidden="1"/>
    </xf>
    <xf numFmtId="0" fontId="1" fillId="3" borderId="9" xfId="0" applyFont="1" applyFill="1" applyBorder="1" applyAlignment="1" applyProtection="1">
      <alignment horizontal="right" vertical="center"/>
      <protection hidden="1"/>
    </xf>
    <xf numFmtId="0" fontId="0" fillId="6" borderId="1" xfId="0" applyFill="1" applyBorder="1"/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72" fontId="0" fillId="4" borderId="1" xfId="0" applyNumberFormat="1" applyFill="1" applyBorder="1" applyAlignment="1">
      <alignment horizontal="right"/>
    </xf>
    <xf numFmtId="172" fontId="0" fillId="5" borderId="22" xfId="0" applyNumberFormat="1" applyFill="1" applyBorder="1" applyAlignment="1">
      <alignment horizontal="right"/>
    </xf>
    <xf numFmtId="172" fontId="0" fillId="2" borderId="22" xfId="0" applyNumberFormat="1" applyFill="1" applyBorder="1" applyAlignment="1">
      <alignment horizontal="right"/>
    </xf>
    <xf numFmtId="172" fontId="6" fillId="0" borderId="1" xfId="0" applyNumberFormat="1" applyFont="1" applyBorder="1"/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5" borderId="10" xfId="0" applyFont="1" applyFill="1" applyBorder="1" applyAlignment="1" applyProtection="1">
      <alignment horizontal="right" vertical="center"/>
      <protection hidden="1"/>
    </xf>
    <xf numFmtId="0" fontId="1" fillId="5" borderId="11" xfId="0" applyFont="1" applyFill="1" applyBorder="1" applyAlignment="1" applyProtection="1">
      <alignment horizontal="right" vertical="center"/>
      <protection hidden="1"/>
    </xf>
    <xf numFmtId="0" fontId="1" fillId="5" borderId="12" xfId="0" applyFont="1" applyFill="1" applyBorder="1" applyAlignment="1" applyProtection="1">
      <alignment horizontal="right" vertical="center"/>
      <protection hidden="1"/>
    </xf>
    <xf numFmtId="0" fontId="1" fillId="5" borderId="13" xfId="0" applyFont="1" applyFill="1" applyBorder="1" applyAlignment="1" applyProtection="1">
      <alignment horizontal="right" vertical="center"/>
      <protection hidden="1"/>
    </xf>
    <xf numFmtId="0" fontId="0" fillId="5" borderId="11" xfId="0" quotePrefix="1" applyFill="1" applyBorder="1" applyAlignment="1" applyProtection="1">
      <alignment vertical="center"/>
      <protection hidden="1"/>
    </xf>
    <xf numFmtId="0" fontId="0" fillId="5" borderId="13" xfId="0" quotePrefix="1" applyFill="1" applyBorder="1" applyAlignment="1" applyProtection="1">
      <alignment vertical="center"/>
      <protection hidden="1"/>
    </xf>
    <xf numFmtId="172" fontId="1" fillId="5" borderId="14" xfId="0" applyNumberFormat="1" applyFont="1" applyFill="1" applyBorder="1" applyAlignment="1">
      <alignment vertical="center"/>
    </xf>
    <xf numFmtId="172" fontId="1" fillId="5" borderId="15" xfId="0" applyNumberFormat="1" applyFont="1" applyFill="1" applyBorder="1" applyAlignment="1">
      <alignment vertical="center"/>
    </xf>
    <xf numFmtId="0" fontId="1" fillId="4" borderId="16" xfId="0" applyFont="1" applyFill="1" applyBorder="1" applyProtection="1">
      <protection hidden="1"/>
    </xf>
    <xf numFmtId="0" fontId="1" fillId="4" borderId="17" xfId="0" applyFont="1" applyFill="1" applyBorder="1" applyProtection="1">
      <protection hidden="1"/>
    </xf>
    <xf numFmtId="0" fontId="1" fillId="3" borderId="16" xfId="0" applyFont="1" applyFill="1" applyBorder="1" applyProtection="1">
      <protection hidden="1"/>
    </xf>
    <xf numFmtId="0" fontId="1" fillId="3" borderId="17" xfId="0" applyFont="1" applyFill="1" applyBorder="1" applyProtection="1">
      <protection hidden="1"/>
    </xf>
    <xf numFmtId="0" fontId="1" fillId="2" borderId="18" xfId="0" applyFont="1" applyFill="1" applyBorder="1" applyAlignment="1" applyProtection="1">
      <alignment horizontal="right" vertical="center"/>
      <protection hidden="1"/>
    </xf>
    <xf numFmtId="0" fontId="1" fillId="2" borderId="9" xfId="0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8" fillId="6" borderId="17" xfId="0" quotePrefix="1" applyFont="1" applyFill="1" applyBorder="1" applyAlignment="1" applyProtection="1">
      <alignment horizontal="center" vertical="center"/>
      <protection hidden="1"/>
    </xf>
    <xf numFmtId="0" fontId="8" fillId="6" borderId="13" xfId="0" quotePrefix="1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771525</xdr:colOff>
      <xdr:row>2</xdr:row>
      <xdr:rowOff>28575</xdr:rowOff>
    </xdr:from>
    <xdr:to>
      <xdr:col>13</xdr:col>
      <xdr:colOff>0</xdr:colOff>
      <xdr:row>9</xdr:row>
      <xdr:rowOff>152400</xdr:rowOff>
    </xdr:to>
    <xdr:sp macro="" textlink="">
      <xdr:nvSpPr>
        <xdr:cNvPr id="1057" name="AutoShape 33"/>
        <xdr:cNvSpPr>
          <a:spLocks noChangeArrowheads="1"/>
        </xdr:cNvSpPr>
      </xdr:nvSpPr>
      <xdr:spPr bwMode="auto">
        <a:xfrm>
          <a:off x="6810375" y="1485900"/>
          <a:ext cx="1266825" cy="1533525"/>
        </a:xfrm>
        <a:prstGeom prst="downArrow">
          <a:avLst>
            <a:gd name="adj1" fmla="val 50000"/>
            <a:gd name="adj2" fmla="val 3026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28575</xdr:colOff>
      <xdr:row>23</xdr:row>
      <xdr:rowOff>66675</xdr:rowOff>
    </xdr:from>
    <xdr:to>
      <xdr:col>16</xdr:col>
      <xdr:colOff>38100</xdr:colOff>
      <xdr:row>27</xdr:row>
      <xdr:rowOff>114300</xdr:rowOff>
    </xdr:to>
    <xdr:sp macro="" textlink="">
      <xdr:nvSpPr>
        <xdr:cNvPr id="1059" name="AutoShape 35"/>
        <xdr:cNvSpPr>
          <a:spLocks noChangeArrowheads="1"/>
        </xdr:cNvSpPr>
      </xdr:nvSpPr>
      <xdr:spPr bwMode="auto">
        <a:xfrm>
          <a:off x="6067425" y="5400675"/>
          <a:ext cx="3524250" cy="857250"/>
        </a:xfrm>
        <a:prstGeom prst="wedgeRoundRectCallout">
          <a:avLst>
            <a:gd name="adj1" fmla="val 21352"/>
            <a:gd name="adj2" fmla="val -8444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000" tIns="18000" rIns="18000" bIns="18000" anchor="t" upright="1"/>
        <a:lstStyle/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omic Sans MS"/>
            </a:rPr>
            <a:t>Se o trator e o implemento estão sendo </a:t>
          </a:r>
          <a:r>
            <a:rPr lang="pt-BR" sz="1000" b="1" i="0" u="none" strike="noStrike" baseline="0">
              <a:solidFill>
                <a:srgbClr val="000000"/>
              </a:solidFill>
              <a:latin typeface="Comic Sans MS"/>
            </a:rPr>
            <a:t>alugados,</a:t>
          </a:r>
          <a:r>
            <a:rPr lang="pt-BR" sz="1000" b="0" i="0" u="none" strike="noStrike" baseline="0">
              <a:solidFill>
                <a:srgbClr val="000000"/>
              </a:solidFill>
              <a:latin typeface="Comic Sans MS"/>
            </a:rPr>
            <a:t> admite-se que o locador acrescente uma margem de lucro de</a:t>
          </a:r>
        </a:p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omic Sans MS"/>
            </a:rPr>
            <a:t>30 a 50% sobre o custo-hora total.</a:t>
          </a:r>
        </a:p>
        <a:p>
          <a:pPr algn="ctr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Comic Sans MS"/>
          </a:endParaRPr>
        </a:p>
      </xdr:txBody>
    </xdr:sp>
    <xdr:clientData/>
  </xdr:twoCellAnchor>
  <xdr:twoCellAnchor>
    <xdr:from>
      <xdr:col>11</xdr:col>
      <xdr:colOff>1228725</xdr:colOff>
      <xdr:row>2</xdr:row>
      <xdr:rowOff>76200</xdr:rowOff>
    </xdr:from>
    <xdr:to>
      <xdr:col>11</xdr:col>
      <xdr:colOff>1590675</xdr:colOff>
      <xdr:row>9</xdr:row>
      <xdr:rowOff>152400</xdr:rowOff>
    </xdr:to>
    <xdr:sp macro="" textlink="">
      <xdr:nvSpPr>
        <xdr:cNvPr id="1061" name="Text Box 37"/>
        <xdr:cNvSpPr txBox="1">
          <a:spLocks noChangeArrowheads="1"/>
        </xdr:cNvSpPr>
      </xdr:nvSpPr>
      <xdr:spPr bwMode="auto">
        <a:xfrm>
          <a:off x="7267575" y="1533525"/>
          <a:ext cx="361950" cy="148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0" tIns="0" rIns="0" bIns="0" anchor="ctr" upright="1"/>
        <a:lstStyle/>
        <a:p>
          <a:pPr algn="l" rtl="0">
            <a:defRPr sz="1000"/>
          </a:pPr>
          <a:r>
            <a:rPr lang="pt-BR" sz="1100" b="1" i="0" u="none" strike="noStrike" baseline="0">
              <a:solidFill>
                <a:srgbClr val="FFFFFF"/>
              </a:solidFill>
              <a:latin typeface="Arial"/>
              <a:cs typeface="Arial"/>
            </a:rPr>
            <a:t>S</a:t>
          </a:r>
          <a:r>
            <a:rPr lang="pt-BR" sz="1200" b="1" i="0" u="none" strike="noStrike" baseline="0">
              <a:solidFill>
                <a:srgbClr val="FFFFFF"/>
              </a:solidFill>
              <a:latin typeface="Arial"/>
              <a:cs typeface="Arial"/>
            </a:rPr>
            <a:t>OLUÇÃO</a:t>
          </a:r>
        </a:p>
      </xdr:txBody>
    </xdr:sp>
    <xdr:clientData/>
  </xdr:twoCellAnchor>
  <xdr:twoCellAnchor editAs="oneCell">
    <xdr:from>
      <xdr:col>0</xdr:col>
      <xdr:colOff>0</xdr:colOff>
      <xdr:row>0</xdr:row>
      <xdr:rowOff>9525</xdr:rowOff>
    </xdr:from>
    <xdr:to>
      <xdr:col>2</xdr:col>
      <xdr:colOff>600075</xdr:colOff>
      <xdr:row>0</xdr:row>
      <xdr:rowOff>409575</xdr:rowOff>
    </xdr:to>
    <xdr:pic>
      <xdr:nvPicPr>
        <xdr:cNvPr id="1065" name="Picture 41" descr="cati pequeno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0382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8"/>
  <sheetViews>
    <sheetView showGridLines="0" tabSelected="1" zoomScale="75" zoomScaleNormal="75" workbookViewId="0">
      <selection activeCell="Q27" sqref="Q27"/>
    </sheetView>
  </sheetViews>
  <sheetFormatPr defaultColWidth="0" defaultRowHeight="12.75" zeroHeight="1" x14ac:dyDescent="0.2"/>
  <cols>
    <col min="1" max="1" width="2.85546875" customWidth="1"/>
    <col min="2" max="2" width="3.7109375" customWidth="1"/>
    <col min="3" max="3" width="20.5703125" customWidth="1"/>
    <col min="4" max="4" width="1.85546875" customWidth="1"/>
    <col min="5" max="5" width="11" customWidth="1"/>
    <col min="6" max="6" width="2.5703125" customWidth="1"/>
    <col min="7" max="7" width="3.7109375" customWidth="1"/>
    <col min="8" max="8" width="28" customWidth="1"/>
    <col min="9" max="9" width="1.5703125" customWidth="1"/>
    <col min="10" max="10" width="10.85546875" customWidth="1"/>
    <col min="11" max="11" width="3.85546875" customWidth="1"/>
    <col min="12" max="12" width="27.85546875" customWidth="1"/>
    <col min="13" max="13" width="2.7109375" customWidth="1"/>
    <col min="14" max="14" width="3.140625" customWidth="1"/>
    <col min="15" max="15" width="9.85546875" customWidth="1"/>
    <col min="16" max="17" width="9.140625" customWidth="1"/>
  </cols>
  <sheetData>
    <row r="1" spans="1:16" ht="38.25" customHeight="1" x14ac:dyDescent="0.2">
      <c r="C1" s="137" t="s">
        <v>78</v>
      </c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</row>
    <row r="2" spans="1:16" ht="76.5" customHeight="1" x14ac:dyDescent="0.2">
      <c r="A2" s="27"/>
      <c r="B2" s="94" t="s">
        <v>93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</row>
    <row r="3" spans="1:16" ht="22.5" customHeight="1" thickBot="1" x14ac:dyDescent="0.25">
      <c r="C3" s="138" t="s">
        <v>92</v>
      </c>
      <c r="D3" s="138"/>
      <c r="E3" s="138"/>
      <c r="F3" s="138"/>
      <c r="G3" s="138"/>
      <c r="H3" s="138"/>
      <c r="I3" s="138"/>
      <c r="J3" s="138"/>
      <c r="K3" s="8"/>
    </row>
    <row r="4" spans="1:16" ht="24.75" customHeight="1" thickTop="1" x14ac:dyDescent="0.2">
      <c r="B4" s="95" t="s">
        <v>28</v>
      </c>
      <c r="C4" s="96"/>
      <c r="D4" s="96"/>
      <c r="E4" s="97"/>
      <c r="G4" s="98" t="s">
        <v>29</v>
      </c>
      <c r="H4" s="99"/>
      <c r="I4" s="99"/>
      <c r="J4" s="100"/>
      <c r="O4" s="1"/>
    </row>
    <row r="5" spans="1:16" x14ac:dyDescent="0.2">
      <c r="B5" s="149" t="s">
        <v>81</v>
      </c>
      <c r="C5" s="150"/>
      <c r="D5" s="52"/>
      <c r="E5" s="5"/>
      <c r="G5" s="63" t="s">
        <v>86</v>
      </c>
      <c r="H5" s="64"/>
      <c r="I5" s="64"/>
      <c r="J5" s="2"/>
    </row>
    <row r="6" spans="1:16" x14ac:dyDescent="0.2">
      <c r="B6" s="53"/>
      <c r="C6" s="54" t="s">
        <v>25</v>
      </c>
      <c r="D6" s="55" t="s">
        <v>1</v>
      </c>
      <c r="E6" s="28">
        <v>77000</v>
      </c>
      <c r="G6" s="65"/>
      <c r="H6" s="66" t="s">
        <v>17</v>
      </c>
      <c r="I6" s="67" t="s">
        <v>1</v>
      </c>
      <c r="J6" s="35">
        <v>2.2999999999999998</v>
      </c>
    </row>
    <row r="7" spans="1:16" x14ac:dyDescent="0.2">
      <c r="B7" s="53"/>
      <c r="C7" s="54" t="s">
        <v>26</v>
      </c>
      <c r="D7" s="55" t="s">
        <v>1</v>
      </c>
      <c r="E7" s="28">
        <v>7700</v>
      </c>
      <c r="G7" s="65"/>
      <c r="H7" s="66" t="s">
        <v>0</v>
      </c>
      <c r="I7" s="67" t="s">
        <v>1</v>
      </c>
      <c r="J7" s="36">
        <v>170</v>
      </c>
    </row>
    <row r="8" spans="1:16" x14ac:dyDescent="0.2">
      <c r="B8" s="53"/>
      <c r="C8" s="54" t="s">
        <v>27</v>
      </c>
      <c r="D8" s="55" t="s">
        <v>1</v>
      </c>
      <c r="E8" s="29">
        <v>10</v>
      </c>
      <c r="G8" s="65"/>
      <c r="H8" s="68" t="s">
        <v>7</v>
      </c>
      <c r="I8" s="67" t="s">
        <v>1</v>
      </c>
      <c r="J8" s="3">
        <f>IF(J7&lt;200,(0.151*J7)*J6,(0.164*J7)*J6)</f>
        <v>59.04099999999999</v>
      </c>
    </row>
    <row r="9" spans="1:16" x14ac:dyDescent="0.2">
      <c r="B9" s="53"/>
      <c r="C9" s="54" t="s">
        <v>18</v>
      </c>
      <c r="D9" s="55" t="s">
        <v>1</v>
      </c>
      <c r="E9" s="30">
        <v>1000</v>
      </c>
      <c r="G9" s="65"/>
      <c r="H9" s="64"/>
      <c r="I9" s="64"/>
      <c r="J9" s="2"/>
    </row>
    <row r="10" spans="1:16" ht="13.5" thickBot="1" x14ac:dyDescent="0.25">
      <c r="B10" s="53"/>
      <c r="C10" s="56" t="s">
        <v>2</v>
      </c>
      <c r="D10" s="55" t="s">
        <v>1</v>
      </c>
      <c r="E10" s="6">
        <f>(E6-E7)/(E8*E9)</f>
        <v>6.93</v>
      </c>
      <c r="G10" s="63" t="s">
        <v>87</v>
      </c>
      <c r="H10" s="64"/>
      <c r="I10" s="64"/>
      <c r="J10" s="2"/>
    </row>
    <row r="11" spans="1:16" ht="19.5" customHeight="1" thickTop="1" x14ac:dyDescent="0.2">
      <c r="B11" s="53"/>
      <c r="C11" s="57"/>
      <c r="D11" s="57"/>
      <c r="E11" s="5"/>
      <c r="G11" s="65"/>
      <c r="H11" s="66" t="s">
        <v>8</v>
      </c>
      <c r="I11" s="67" t="s">
        <v>1</v>
      </c>
      <c r="J11" s="35">
        <v>12</v>
      </c>
      <c r="L11" s="127" t="s">
        <v>71</v>
      </c>
      <c r="M11" s="128"/>
      <c r="N11" s="128"/>
      <c r="O11" s="129"/>
    </row>
    <row r="12" spans="1:16" ht="15.75" customHeight="1" x14ac:dyDescent="0.2">
      <c r="B12" s="58" t="s">
        <v>82</v>
      </c>
      <c r="C12" s="57"/>
      <c r="D12" s="52"/>
      <c r="E12" s="5"/>
      <c r="G12" s="65"/>
      <c r="H12" s="68" t="s">
        <v>9</v>
      </c>
      <c r="I12" s="67" t="s">
        <v>1</v>
      </c>
      <c r="J12" s="3">
        <f>(0.00043*J7)+0.02169</f>
        <v>9.4789999999999999E-2</v>
      </c>
      <c r="L12" s="130"/>
      <c r="M12" s="131"/>
      <c r="N12" s="131"/>
      <c r="O12" s="132"/>
    </row>
    <row r="13" spans="1:16" x14ac:dyDescent="0.2">
      <c r="B13" s="53"/>
      <c r="C13" s="54" t="s">
        <v>19</v>
      </c>
      <c r="D13" s="55" t="s">
        <v>1</v>
      </c>
      <c r="E13" s="31">
        <v>0.06</v>
      </c>
      <c r="G13" s="65"/>
      <c r="H13" s="64"/>
      <c r="I13" s="64"/>
      <c r="J13" s="2"/>
      <c r="L13" s="90" t="s">
        <v>74</v>
      </c>
      <c r="M13" s="91"/>
      <c r="N13" s="126"/>
      <c r="O13" s="126"/>
    </row>
    <row r="14" spans="1:16" x14ac:dyDescent="0.2">
      <c r="B14" s="53"/>
      <c r="C14" s="56" t="s">
        <v>3</v>
      </c>
      <c r="D14" s="55" t="s">
        <v>1</v>
      </c>
      <c r="E14" s="6">
        <f>(((E6+E7)/2)*E13)/E9</f>
        <v>2.5409999999999999</v>
      </c>
      <c r="G14" s="63" t="s">
        <v>88</v>
      </c>
      <c r="H14" s="64"/>
      <c r="I14" s="64"/>
      <c r="J14" s="2"/>
      <c r="L14" s="92" t="s">
        <v>32</v>
      </c>
      <c r="M14" s="93" t="s">
        <v>1</v>
      </c>
      <c r="N14" s="107">
        <f>E27</f>
        <v>11.780999999999999</v>
      </c>
      <c r="O14" s="107"/>
    </row>
    <row r="15" spans="1:16" ht="13.5" customHeight="1" x14ac:dyDescent="0.2">
      <c r="B15" s="53"/>
      <c r="C15" s="57"/>
      <c r="D15" s="57"/>
      <c r="E15" s="5"/>
      <c r="G15" s="65"/>
      <c r="H15" s="66" t="s">
        <v>10</v>
      </c>
      <c r="I15" s="67" t="s">
        <v>1</v>
      </c>
      <c r="J15" s="35">
        <v>18</v>
      </c>
      <c r="L15" s="92" t="s">
        <v>33</v>
      </c>
      <c r="M15" s="93" t="s">
        <v>1</v>
      </c>
      <c r="N15" s="135">
        <f>J27</f>
        <v>78.331534680851064</v>
      </c>
      <c r="O15" s="135"/>
    </row>
    <row r="16" spans="1:16" ht="13.5" customHeight="1" x14ac:dyDescent="0.2">
      <c r="B16" s="58" t="s">
        <v>83</v>
      </c>
      <c r="C16" s="57"/>
      <c r="D16" s="52"/>
      <c r="E16" s="5"/>
      <c r="G16" s="65"/>
      <c r="H16" s="68" t="s">
        <v>11</v>
      </c>
      <c r="I16" s="67" t="s">
        <v>1</v>
      </c>
      <c r="J16" s="3">
        <f>0.05*J15</f>
        <v>0.9</v>
      </c>
      <c r="L16" s="92" t="s">
        <v>73</v>
      </c>
      <c r="M16" s="93" t="s">
        <v>1</v>
      </c>
      <c r="N16" s="136">
        <f>SUM(N14:N15)</f>
        <v>90.11253468085107</v>
      </c>
      <c r="O16" s="136"/>
    </row>
    <row r="17" spans="2:16" ht="12.75" customHeight="1" x14ac:dyDescent="0.2">
      <c r="B17" s="53"/>
      <c r="C17" s="54" t="s">
        <v>20</v>
      </c>
      <c r="D17" s="55" t="s">
        <v>1</v>
      </c>
      <c r="E17" s="31">
        <v>0.01</v>
      </c>
      <c r="G17" s="65"/>
      <c r="H17" s="64"/>
      <c r="I17" s="64"/>
      <c r="J17" s="2"/>
      <c r="L17" s="90" t="s">
        <v>75</v>
      </c>
      <c r="M17" s="91"/>
      <c r="N17" s="126"/>
      <c r="O17" s="126"/>
    </row>
    <row r="18" spans="2:16" x14ac:dyDescent="0.2">
      <c r="B18" s="53"/>
      <c r="C18" s="56" t="s">
        <v>4</v>
      </c>
      <c r="D18" s="55" t="s">
        <v>1</v>
      </c>
      <c r="E18" s="6">
        <f>(E6*E17)/E9</f>
        <v>0.77</v>
      </c>
      <c r="G18" s="63" t="s">
        <v>89</v>
      </c>
      <c r="H18" s="64"/>
      <c r="I18" s="64"/>
      <c r="J18" s="2"/>
      <c r="L18" s="92" t="s">
        <v>32</v>
      </c>
      <c r="M18" s="93" t="s">
        <v>1</v>
      </c>
      <c r="N18" s="133">
        <f>E53</f>
        <v>19.8</v>
      </c>
      <c r="O18" s="133"/>
    </row>
    <row r="19" spans="2:16" x14ac:dyDescent="0.2">
      <c r="B19" s="53"/>
      <c r="C19" s="57"/>
      <c r="D19" s="57"/>
      <c r="E19" s="5"/>
      <c r="G19" s="65"/>
      <c r="H19" s="66" t="s">
        <v>22</v>
      </c>
      <c r="I19" s="67" t="s">
        <v>1</v>
      </c>
      <c r="J19" s="37">
        <v>1</v>
      </c>
      <c r="L19" s="92" t="s">
        <v>33</v>
      </c>
      <c r="M19" s="93" t="s">
        <v>1</v>
      </c>
      <c r="N19" s="134">
        <f>J39</f>
        <v>1.2833333333333334</v>
      </c>
      <c r="O19" s="134"/>
    </row>
    <row r="20" spans="2:16" x14ac:dyDescent="0.2">
      <c r="B20" s="58" t="s">
        <v>84</v>
      </c>
      <c r="C20" s="57"/>
      <c r="D20" s="52"/>
      <c r="E20" s="5"/>
      <c r="G20" s="65"/>
      <c r="H20" s="68" t="s">
        <v>12</v>
      </c>
      <c r="I20" s="67" t="s">
        <v>1</v>
      </c>
      <c r="J20" s="3">
        <f>(J19*E6)/E8/E9</f>
        <v>7.7</v>
      </c>
      <c r="L20" s="92" t="s">
        <v>76</v>
      </c>
      <c r="M20" s="93" t="s">
        <v>1</v>
      </c>
      <c r="N20" s="101">
        <f>SUM(N18:N19)</f>
        <v>21.083333333333336</v>
      </c>
      <c r="O20" s="102"/>
    </row>
    <row r="21" spans="2:16" ht="15.75" customHeight="1" x14ac:dyDescent="0.2">
      <c r="B21" s="53"/>
      <c r="C21" s="54" t="s">
        <v>20</v>
      </c>
      <c r="D21" s="55" t="s">
        <v>1</v>
      </c>
      <c r="E21" s="31">
        <v>0.02</v>
      </c>
      <c r="G21" s="65"/>
      <c r="H21" s="64"/>
      <c r="I21" s="64"/>
      <c r="J21" s="2"/>
      <c r="L21" s="116" t="s">
        <v>72</v>
      </c>
      <c r="M21" s="154" t="s">
        <v>1</v>
      </c>
      <c r="N21" s="103">
        <f>N16+N20</f>
        <v>111.19586801418441</v>
      </c>
      <c r="O21" s="104"/>
    </row>
    <row r="22" spans="2:16" ht="12.75" customHeight="1" thickBot="1" x14ac:dyDescent="0.25">
      <c r="B22" s="53"/>
      <c r="C22" s="56" t="s">
        <v>5</v>
      </c>
      <c r="D22" s="55" t="s">
        <v>1</v>
      </c>
      <c r="E22" s="6">
        <f>(E6*E21)/E9</f>
        <v>1.54</v>
      </c>
      <c r="G22" s="63" t="s">
        <v>90</v>
      </c>
      <c r="H22" s="64"/>
      <c r="I22" s="64"/>
      <c r="J22" s="2"/>
      <c r="L22" s="117"/>
      <c r="M22" s="155"/>
      <c r="N22" s="105"/>
      <c r="O22" s="106"/>
    </row>
    <row r="23" spans="2:16" ht="13.5" customHeight="1" thickTop="1" x14ac:dyDescent="0.2">
      <c r="B23" s="53"/>
      <c r="C23" s="57"/>
      <c r="D23" s="57"/>
      <c r="E23" s="5"/>
      <c r="G23" s="65"/>
      <c r="H23" s="66" t="s">
        <v>13</v>
      </c>
      <c r="I23" s="67" t="s">
        <v>1</v>
      </c>
      <c r="J23" s="38">
        <v>1000</v>
      </c>
    </row>
    <row r="24" spans="2:16" x14ac:dyDescent="0.2">
      <c r="B24" s="58" t="s">
        <v>85</v>
      </c>
      <c r="C24" s="57"/>
      <c r="D24" s="52"/>
      <c r="E24" s="5"/>
      <c r="G24" s="65"/>
      <c r="H24" s="66" t="s">
        <v>14</v>
      </c>
      <c r="I24" s="67" t="s">
        <v>1</v>
      </c>
      <c r="J24" s="37">
        <v>0.66</v>
      </c>
    </row>
    <row r="25" spans="2:16" x14ac:dyDescent="0.2">
      <c r="B25" s="53"/>
      <c r="C25" s="54" t="s">
        <v>21</v>
      </c>
      <c r="D25" s="55" t="s">
        <v>1</v>
      </c>
      <c r="E25" s="31">
        <v>0</v>
      </c>
      <c r="G25" s="65"/>
      <c r="H25" s="66" t="s">
        <v>15</v>
      </c>
      <c r="I25" s="67" t="s">
        <v>1</v>
      </c>
      <c r="J25" s="39">
        <f>47*5*8</f>
        <v>1880</v>
      </c>
    </row>
    <row r="26" spans="2:16" ht="13.5" thickBot="1" x14ac:dyDescent="0.25">
      <c r="B26" s="59"/>
      <c r="C26" s="60" t="s">
        <v>6</v>
      </c>
      <c r="D26" s="61" t="s">
        <v>1</v>
      </c>
      <c r="E26" s="7">
        <f>(E6*E25)/E9</f>
        <v>0</v>
      </c>
      <c r="G26" s="69"/>
      <c r="H26" s="70" t="s">
        <v>16</v>
      </c>
      <c r="I26" s="71" t="s">
        <v>1</v>
      </c>
      <c r="J26" s="4">
        <f>((J23*12)+(J23*12*J24))/J25</f>
        <v>10.595744680851064</v>
      </c>
    </row>
    <row r="27" spans="2:16" ht="24.75" customHeight="1" thickBot="1" x14ac:dyDescent="0.25">
      <c r="B27" s="124" t="s">
        <v>23</v>
      </c>
      <c r="C27" s="125"/>
      <c r="D27" s="62" t="s">
        <v>1</v>
      </c>
      <c r="E27" s="15">
        <f>E10+E14+E18+E22+E26</f>
        <v>11.780999999999999</v>
      </c>
      <c r="G27" s="151" t="s">
        <v>24</v>
      </c>
      <c r="H27" s="152"/>
      <c r="I27" s="72" t="s">
        <v>1</v>
      </c>
      <c r="J27" s="16">
        <f>J8+J12+J16+J20+J26</f>
        <v>78.331534680851064</v>
      </c>
    </row>
    <row r="28" spans="2:16" ht="12.75" customHeight="1" thickTop="1" x14ac:dyDescent="0.2">
      <c r="B28" s="10"/>
      <c r="C28" s="10"/>
      <c r="D28" s="11"/>
      <c r="E28" s="12"/>
      <c r="F28" s="18"/>
      <c r="G28" s="10"/>
      <c r="H28" s="10"/>
      <c r="I28" s="14"/>
      <c r="J28" s="12"/>
    </row>
    <row r="29" spans="2:16" ht="19.5" customHeight="1" thickBot="1" x14ac:dyDescent="0.25">
      <c r="C29" s="153" t="s">
        <v>79</v>
      </c>
      <c r="D29" s="153"/>
      <c r="E29" s="153"/>
      <c r="F29" s="153"/>
      <c r="G29" s="153"/>
      <c r="H29" s="153"/>
      <c r="I29" s="153"/>
      <c r="J29" s="153"/>
      <c r="L29" s="17" t="s">
        <v>80</v>
      </c>
    </row>
    <row r="30" spans="2:16" ht="24.75" customHeight="1" thickTop="1" x14ac:dyDescent="0.2">
      <c r="B30" s="118" t="s">
        <v>30</v>
      </c>
      <c r="C30" s="119"/>
      <c r="D30" s="119"/>
      <c r="E30" s="120"/>
      <c r="G30" s="121" t="s">
        <v>31</v>
      </c>
      <c r="H30" s="122"/>
      <c r="I30" s="122"/>
      <c r="J30" s="123"/>
      <c r="L30" s="22"/>
      <c r="M30" s="22"/>
      <c r="N30" s="22"/>
      <c r="O30" s="23" t="s">
        <v>34</v>
      </c>
      <c r="P30" s="23" t="s">
        <v>91</v>
      </c>
    </row>
    <row r="31" spans="2:16" x14ac:dyDescent="0.2">
      <c r="B31" s="147" t="s">
        <v>81</v>
      </c>
      <c r="C31" s="148"/>
      <c r="D31" s="73"/>
      <c r="E31" s="19"/>
      <c r="G31" s="83" t="s">
        <v>88</v>
      </c>
      <c r="H31" s="84"/>
      <c r="I31" s="84"/>
      <c r="J31" s="32"/>
      <c r="L31" t="s">
        <v>47</v>
      </c>
      <c r="O31" s="24" t="s">
        <v>39</v>
      </c>
      <c r="P31" s="48" t="s">
        <v>38</v>
      </c>
    </row>
    <row r="32" spans="2:16" x14ac:dyDescent="0.2">
      <c r="B32" s="74"/>
      <c r="C32" s="75" t="s">
        <v>25</v>
      </c>
      <c r="D32" s="76" t="s">
        <v>1</v>
      </c>
      <c r="E32" s="40">
        <v>15000</v>
      </c>
      <c r="G32" s="85"/>
      <c r="H32" s="86" t="s">
        <v>10</v>
      </c>
      <c r="I32" s="87" t="s">
        <v>1</v>
      </c>
      <c r="J32" s="44">
        <v>9</v>
      </c>
      <c r="L32" t="s">
        <v>48</v>
      </c>
      <c r="O32" s="24" t="s">
        <v>40</v>
      </c>
      <c r="P32" s="48" t="s">
        <v>41</v>
      </c>
    </row>
    <row r="33" spans="2:16" x14ac:dyDescent="0.2">
      <c r="B33" s="74"/>
      <c r="C33" s="75" t="s">
        <v>26</v>
      </c>
      <c r="D33" s="76" t="s">
        <v>1</v>
      </c>
      <c r="E33" s="40">
        <v>1500</v>
      </c>
      <c r="G33" s="85"/>
      <c r="H33" s="88" t="s">
        <v>11</v>
      </c>
      <c r="I33" s="87" t="s">
        <v>1</v>
      </c>
      <c r="J33" s="33">
        <f>0.05*J32</f>
        <v>0.45</v>
      </c>
      <c r="L33" t="s">
        <v>49</v>
      </c>
      <c r="O33" s="24" t="s">
        <v>40</v>
      </c>
      <c r="P33" s="48" t="s">
        <v>42</v>
      </c>
    </row>
    <row r="34" spans="2:16" x14ac:dyDescent="0.2">
      <c r="B34" s="74"/>
      <c r="C34" s="75" t="s">
        <v>27</v>
      </c>
      <c r="D34" s="76" t="s">
        <v>1</v>
      </c>
      <c r="E34" s="41">
        <v>6</v>
      </c>
      <c r="G34" s="85"/>
      <c r="H34" s="84"/>
      <c r="I34" s="84"/>
      <c r="J34" s="32"/>
      <c r="L34" t="s">
        <v>50</v>
      </c>
      <c r="O34" s="24" t="s">
        <v>40</v>
      </c>
      <c r="P34" s="48" t="s">
        <v>38</v>
      </c>
    </row>
    <row r="35" spans="2:16" x14ac:dyDescent="0.2">
      <c r="B35" s="74"/>
      <c r="C35" s="75" t="s">
        <v>18</v>
      </c>
      <c r="D35" s="76" t="s">
        <v>1</v>
      </c>
      <c r="E35" s="42">
        <v>150</v>
      </c>
      <c r="G35" s="83" t="s">
        <v>89</v>
      </c>
      <c r="H35" s="84"/>
      <c r="I35" s="84"/>
      <c r="J35" s="32"/>
      <c r="L35" t="s">
        <v>51</v>
      </c>
      <c r="O35" s="24" t="s">
        <v>40</v>
      </c>
      <c r="P35" s="48" t="s">
        <v>38</v>
      </c>
    </row>
    <row r="36" spans="2:16" x14ac:dyDescent="0.2">
      <c r="B36" s="74"/>
      <c r="C36" s="77" t="s">
        <v>2</v>
      </c>
      <c r="D36" s="76" t="s">
        <v>1</v>
      </c>
      <c r="E36" s="20">
        <f>(E32-E33)/(E34*E35)</f>
        <v>15</v>
      </c>
      <c r="G36" s="89"/>
      <c r="H36" s="86" t="s">
        <v>22</v>
      </c>
      <c r="I36" s="87" t="s">
        <v>1</v>
      </c>
      <c r="J36" s="45">
        <v>0.05</v>
      </c>
      <c r="L36" t="s">
        <v>52</v>
      </c>
      <c r="O36" s="24" t="s">
        <v>40</v>
      </c>
      <c r="P36" s="48" t="s">
        <v>38</v>
      </c>
    </row>
    <row r="37" spans="2:16" x14ac:dyDescent="0.2">
      <c r="B37" s="74"/>
      <c r="C37" s="78"/>
      <c r="D37" s="78"/>
      <c r="E37" s="19"/>
      <c r="G37" s="85"/>
      <c r="H37" s="88" t="s">
        <v>12</v>
      </c>
      <c r="I37" s="87" t="s">
        <v>1</v>
      </c>
      <c r="J37" s="33">
        <f>(J36*E32)/E34/E35</f>
        <v>0.83333333333333337</v>
      </c>
      <c r="L37" t="s">
        <v>53</v>
      </c>
      <c r="O37" s="24" t="s">
        <v>40</v>
      </c>
      <c r="P37" s="48" t="s">
        <v>43</v>
      </c>
    </row>
    <row r="38" spans="2:16" ht="13.5" thickBot="1" x14ac:dyDescent="0.25">
      <c r="B38" s="79" t="s">
        <v>82</v>
      </c>
      <c r="C38" s="78"/>
      <c r="D38" s="73"/>
      <c r="E38" s="19"/>
      <c r="G38" s="85"/>
      <c r="H38" s="84"/>
      <c r="I38" s="84"/>
      <c r="J38" s="34"/>
      <c r="L38" t="s">
        <v>54</v>
      </c>
      <c r="O38" s="24" t="s">
        <v>40</v>
      </c>
      <c r="P38" s="48" t="s">
        <v>43</v>
      </c>
    </row>
    <row r="39" spans="2:16" x14ac:dyDescent="0.2">
      <c r="B39" s="74"/>
      <c r="C39" s="75" t="s">
        <v>19</v>
      </c>
      <c r="D39" s="76" t="s">
        <v>1</v>
      </c>
      <c r="E39" s="43">
        <v>0.06</v>
      </c>
      <c r="G39" s="139" t="s">
        <v>24</v>
      </c>
      <c r="H39" s="140"/>
      <c r="I39" s="143" t="s">
        <v>1</v>
      </c>
      <c r="J39" s="145">
        <f>J33+J37</f>
        <v>1.2833333333333334</v>
      </c>
      <c r="L39" t="s">
        <v>55</v>
      </c>
      <c r="O39" s="24" t="s">
        <v>40</v>
      </c>
      <c r="P39" s="48" t="s">
        <v>44</v>
      </c>
    </row>
    <row r="40" spans="2:16" ht="13.5" thickBot="1" x14ac:dyDescent="0.25">
      <c r="B40" s="74"/>
      <c r="C40" s="77" t="s">
        <v>3</v>
      </c>
      <c r="D40" s="76" t="s">
        <v>1</v>
      </c>
      <c r="E40" s="20">
        <f>(((E32+E33)/2)*E39)/E35</f>
        <v>3.3</v>
      </c>
      <c r="G40" s="141"/>
      <c r="H40" s="142"/>
      <c r="I40" s="144"/>
      <c r="J40" s="146"/>
      <c r="L40" t="s">
        <v>56</v>
      </c>
      <c r="O40" s="24" t="s">
        <v>39</v>
      </c>
      <c r="P40" s="49">
        <v>480</v>
      </c>
    </row>
    <row r="41" spans="2:16" ht="13.5" thickTop="1" x14ac:dyDescent="0.2">
      <c r="B41" s="74"/>
      <c r="C41" s="78"/>
      <c r="D41" s="78"/>
      <c r="E41" s="19"/>
      <c r="L41" t="s">
        <v>57</v>
      </c>
      <c r="O41" s="25">
        <v>5</v>
      </c>
      <c r="P41" s="49">
        <v>480</v>
      </c>
    </row>
    <row r="42" spans="2:16" x14ac:dyDescent="0.2">
      <c r="B42" s="79" t="s">
        <v>83</v>
      </c>
      <c r="C42" s="78"/>
      <c r="D42" s="73"/>
      <c r="E42" s="19"/>
      <c r="L42" t="s">
        <v>68</v>
      </c>
      <c r="O42" s="24" t="s">
        <v>35</v>
      </c>
      <c r="P42" s="48" t="s">
        <v>37</v>
      </c>
    </row>
    <row r="43" spans="2:16" x14ac:dyDescent="0.2">
      <c r="B43" s="74"/>
      <c r="C43" s="75" t="s">
        <v>20</v>
      </c>
      <c r="D43" s="76" t="s">
        <v>1</v>
      </c>
      <c r="E43" s="43">
        <v>0.01</v>
      </c>
      <c r="L43" s="46" t="s">
        <v>70</v>
      </c>
      <c r="M43" s="46"/>
      <c r="N43" s="46"/>
      <c r="O43" s="47" t="s">
        <v>35</v>
      </c>
      <c r="P43" s="50" t="s">
        <v>37</v>
      </c>
    </row>
    <row r="44" spans="2:16" x14ac:dyDescent="0.2">
      <c r="B44" s="74"/>
      <c r="C44" s="77" t="s">
        <v>4</v>
      </c>
      <c r="D44" s="76" t="s">
        <v>1</v>
      </c>
      <c r="E44" s="20">
        <f>(E32*E43)/E35</f>
        <v>1</v>
      </c>
      <c r="L44" t="s">
        <v>58</v>
      </c>
      <c r="O44" s="25">
        <v>7</v>
      </c>
      <c r="P44" s="49">
        <v>200</v>
      </c>
    </row>
    <row r="45" spans="2:16" x14ac:dyDescent="0.2">
      <c r="B45" s="74"/>
      <c r="C45" s="78"/>
      <c r="D45" s="78"/>
      <c r="E45" s="19"/>
      <c r="L45" t="s">
        <v>69</v>
      </c>
      <c r="O45" s="24" t="s">
        <v>35</v>
      </c>
      <c r="P45" s="48" t="s">
        <v>37</v>
      </c>
    </row>
    <row r="46" spans="2:16" x14ac:dyDescent="0.2">
      <c r="B46" s="79" t="s">
        <v>84</v>
      </c>
      <c r="C46" s="78"/>
      <c r="D46" s="73"/>
      <c r="E46" s="19"/>
      <c r="L46" t="s">
        <v>59</v>
      </c>
      <c r="O46" s="25">
        <v>7</v>
      </c>
      <c r="P46" s="49">
        <v>480</v>
      </c>
    </row>
    <row r="47" spans="2:16" x14ac:dyDescent="0.2">
      <c r="B47" s="74"/>
      <c r="C47" s="75" t="s">
        <v>20</v>
      </c>
      <c r="D47" s="76" t="s">
        <v>1</v>
      </c>
      <c r="E47" s="43">
        <v>5.0000000000000001E-3</v>
      </c>
      <c r="L47" t="s">
        <v>60</v>
      </c>
      <c r="O47" s="25">
        <v>10</v>
      </c>
      <c r="P47" s="49">
        <v>160</v>
      </c>
    </row>
    <row r="48" spans="2:16" ht="12.75" customHeight="1" x14ac:dyDescent="0.2">
      <c r="B48" s="74"/>
      <c r="C48" s="77" t="s">
        <v>5</v>
      </c>
      <c r="D48" s="76" t="s">
        <v>1</v>
      </c>
      <c r="E48" s="20">
        <f>(E32*E47)/E35</f>
        <v>0.5</v>
      </c>
      <c r="L48" t="s">
        <v>63</v>
      </c>
      <c r="O48" s="25">
        <v>10</v>
      </c>
      <c r="P48" s="49">
        <v>480</v>
      </c>
    </row>
    <row r="49" spans="2:16" x14ac:dyDescent="0.2">
      <c r="B49" s="74"/>
      <c r="C49" s="78"/>
      <c r="D49" s="78"/>
      <c r="E49" s="19"/>
      <c r="L49" t="s">
        <v>61</v>
      </c>
      <c r="O49" s="25">
        <v>10</v>
      </c>
      <c r="P49" s="49">
        <v>320</v>
      </c>
    </row>
    <row r="50" spans="2:16" ht="12.75" customHeight="1" x14ac:dyDescent="0.2">
      <c r="B50" s="79" t="s">
        <v>85</v>
      </c>
      <c r="C50" s="78"/>
      <c r="D50" s="73"/>
      <c r="E50" s="19"/>
      <c r="L50" t="s">
        <v>62</v>
      </c>
      <c r="O50" s="25">
        <v>10</v>
      </c>
      <c r="P50" s="49">
        <v>400</v>
      </c>
    </row>
    <row r="51" spans="2:16" ht="12.75" customHeight="1" x14ac:dyDescent="0.2">
      <c r="B51" s="74"/>
      <c r="C51" s="75" t="s">
        <v>21</v>
      </c>
      <c r="D51" s="76" t="s">
        <v>1</v>
      </c>
      <c r="E51" s="43">
        <v>0</v>
      </c>
      <c r="L51" t="s">
        <v>64</v>
      </c>
      <c r="O51" s="24">
        <v>10</v>
      </c>
      <c r="P51" s="48">
        <v>360</v>
      </c>
    </row>
    <row r="52" spans="2:16" ht="12.75" customHeight="1" thickBot="1" x14ac:dyDescent="0.25">
      <c r="B52" s="80"/>
      <c r="C52" s="81" t="s">
        <v>6</v>
      </c>
      <c r="D52" s="82" t="s">
        <v>1</v>
      </c>
      <c r="E52" s="21">
        <f>(E32*E51)/E35</f>
        <v>0</v>
      </c>
      <c r="L52" t="s">
        <v>67</v>
      </c>
      <c r="O52" s="24" t="s">
        <v>35</v>
      </c>
      <c r="P52" s="48" t="s">
        <v>37</v>
      </c>
    </row>
    <row r="53" spans="2:16" ht="12.75" customHeight="1" x14ac:dyDescent="0.2">
      <c r="B53" s="108" t="s">
        <v>23</v>
      </c>
      <c r="C53" s="109"/>
      <c r="D53" s="112" t="s">
        <v>1</v>
      </c>
      <c r="E53" s="114">
        <f>E36+E40+E44+E48+E52</f>
        <v>19.8</v>
      </c>
      <c r="L53" t="s">
        <v>65</v>
      </c>
      <c r="O53" s="24">
        <v>7</v>
      </c>
      <c r="P53" s="48">
        <v>200</v>
      </c>
    </row>
    <row r="54" spans="2:16" ht="12.75" customHeight="1" thickBot="1" x14ac:dyDescent="0.25">
      <c r="B54" s="110"/>
      <c r="C54" s="111"/>
      <c r="D54" s="113"/>
      <c r="E54" s="115"/>
      <c r="L54" t="s">
        <v>66</v>
      </c>
      <c r="O54" s="24">
        <v>5</v>
      </c>
      <c r="P54" s="48">
        <v>240</v>
      </c>
    </row>
    <row r="55" spans="2:16" ht="12.75" customHeight="1" thickTop="1" x14ac:dyDescent="0.2">
      <c r="L55" t="s">
        <v>45</v>
      </c>
      <c r="O55" s="24">
        <v>10</v>
      </c>
      <c r="P55" s="48">
        <v>1000</v>
      </c>
    </row>
    <row r="56" spans="2:16" ht="12.75" customHeight="1" x14ac:dyDescent="0.2">
      <c r="L56" s="9" t="s">
        <v>46</v>
      </c>
      <c r="M56" s="9"/>
      <c r="N56" s="9"/>
      <c r="O56" s="26">
        <v>10</v>
      </c>
      <c r="P56" s="51" t="s">
        <v>36</v>
      </c>
    </row>
    <row r="57" spans="2:16" ht="12.75" customHeight="1" x14ac:dyDescent="0.2">
      <c r="L57" s="13" t="s">
        <v>77</v>
      </c>
    </row>
    <row r="58" spans="2:16" x14ac:dyDescent="0.2"/>
  </sheetData>
  <sheetProtection password="DE13" sheet="1" objects="1" scenarios="1"/>
  <mergeCells count="30">
    <mergeCell ref="M21:M22"/>
    <mergeCell ref="N15:O15"/>
    <mergeCell ref="N16:O16"/>
    <mergeCell ref="N17:O17"/>
    <mergeCell ref="C1:P1"/>
    <mergeCell ref="C3:J3"/>
    <mergeCell ref="G39:H40"/>
    <mergeCell ref="I39:I40"/>
    <mergeCell ref="J39:J40"/>
    <mergeCell ref="B31:C31"/>
    <mergeCell ref="B5:C5"/>
    <mergeCell ref="B53:C54"/>
    <mergeCell ref="D53:D54"/>
    <mergeCell ref="E53:E54"/>
    <mergeCell ref="L21:L22"/>
    <mergeCell ref="B30:E30"/>
    <mergeCell ref="G30:J30"/>
    <mergeCell ref="B27:C27"/>
    <mergeCell ref="G27:H27"/>
    <mergeCell ref="C29:J29"/>
    <mergeCell ref="B2:P2"/>
    <mergeCell ref="B4:E4"/>
    <mergeCell ref="G4:J4"/>
    <mergeCell ref="N20:O20"/>
    <mergeCell ref="N21:O22"/>
    <mergeCell ref="N14:O14"/>
    <mergeCell ref="N13:O13"/>
    <mergeCell ref="L11:O12"/>
    <mergeCell ref="N18:O18"/>
    <mergeCell ref="N19:O19"/>
  </mergeCells>
  <phoneticPr fontId="0" type="noConversion"/>
  <pageMargins left="0.89" right="0.39370078740157483" top="0.86" bottom="0.59055118110236227" header="0.51181102362204722" footer="0.11811023622047245"/>
  <pageSetup paperSize="9" scale="5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Trator pneus</vt:lpstr>
    </vt:vector>
  </TitlesOfParts>
  <Company>DEXTRU - CATI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Catize Brandelero</dc:creator>
  <cp:lastModifiedBy>Catize Brandelero</cp:lastModifiedBy>
  <cp:lastPrinted>2009-08-27T18:42:37Z</cp:lastPrinted>
  <dcterms:created xsi:type="dcterms:W3CDTF">2009-08-21T14:11:52Z</dcterms:created>
  <dcterms:modified xsi:type="dcterms:W3CDTF">2014-10-20T13:22:38Z</dcterms:modified>
</cp:coreProperties>
</file>